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Foglio 1" sheetId="1" r:id="rId4"/>
  </sheets>
</workbook>
</file>

<file path=xl/sharedStrings.xml><?xml version="1.0" encoding="utf-8"?>
<sst xmlns="http://schemas.openxmlformats.org/spreadsheetml/2006/main" uniqueCount="14">
  <si>
    <t>Tabella 1</t>
  </si>
  <si>
    <t>MISURA SENSORE ( H )</t>
  </si>
  <si>
    <t>Lunghezza Focale ( Foc )</t>
  </si>
  <si>
    <r>
      <rPr>
        <b val="1"/>
        <sz val="13"/>
        <color indexed="8"/>
        <rFont val="Helvetica Neue"/>
      </rPr>
      <t xml:space="preserve">FOV </t>
    </r>
    <r>
      <rPr>
        <b val="1"/>
        <sz val="8"/>
        <color indexed="12"/>
        <rFont val="Helvetica Neue"/>
      </rPr>
      <t>approssimato</t>
    </r>
    <r>
      <rPr>
        <b val="1"/>
        <sz val="13"/>
        <color indexed="8"/>
        <rFont val="Helvetica Neue"/>
      </rPr>
      <t xml:space="preserve">            </t>
    </r>
    <r>
      <rPr>
        <b val="1"/>
        <sz val="10"/>
        <color indexed="8"/>
        <rFont val="Helvetica Neue"/>
      </rPr>
      <t xml:space="preserve">(Formula Semplificata) </t>
    </r>
    <r>
      <rPr>
        <b val="1"/>
        <sz val="13"/>
        <color indexed="8"/>
        <rFont val="Helvetica Neue"/>
      </rPr>
      <t xml:space="preserve">H / Foc                </t>
    </r>
    <r>
      <rPr>
        <b val="1"/>
        <sz val="9"/>
        <color indexed="8"/>
        <rFont val="Helvetica Neue"/>
      </rPr>
      <t>in arcosecondi</t>
    </r>
  </si>
  <si>
    <r>
      <rPr>
        <b val="1"/>
        <sz val="13"/>
        <color indexed="8"/>
        <rFont val="Helvetica Neue"/>
      </rPr>
      <t xml:space="preserve">FOV </t>
    </r>
    <r>
      <rPr>
        <b val="1"/>
        <sz val="8"/>
        <color indexed="12"/>
        <rFont val="Helvetica Neue"/>
      </rPr>
      <t>reale</t>
    </r>
    <r>
      <rPr>
        <b val="1"/>
        <sz val="13"/>
        <color indexed="8"/>
        <rFont val="Helvetica Neue"/>
      </rPr>
      <t xml:space="preserve">            </t>
    </r>
    <r>
      <rPr>
        <b val="1"/>
        <sz val="10"/>
        <color indexed="8"/>
        <rFont val="Helvetica Neue"/>
      </rPr>
      <t xml:space="preserve">(Formula Estesa)          ——————————In arcosecondi </t>
    </r>
  </si>
  <si>
    <t>ALFA APPROSSIMATO     in gradi</t>
  </si>
  <si>
    <t xml:space="preserve">ALFA REALE                in gradi </t>
  </si>
  <si>
    <r>
      <rPr>
        <b val="1"/>
        <sz val="10"/>
        <color indexed="13"/>
        <rFont val="Helvetica Neue"/>
      </rPr>
      <t>DIFFERENZA</t>
    </r>
    <r>
      <rPr>
        <b val="1"/>
        <sz val="10"/>
        <color indexed="8"/>
        <rFont val="Helvetica Neue"/>
      </rPr>
      <t xml:space="preserve">             ———————         in arcosecondi</t>
    </r>
  </si>
  <si>
    <t>DELTA                  %</t>
  </si>
  <si>
    <t>NOTA:</t>
  </si>
  <si>
    <t xml:space="preserve">ESEMPI CON UN SENSORE DI MEDIE DIMENSIONI PER USI PRINCIPALI IN RIPRESE PLANETARIE.               </t>
  </si>
  <si>
    <r>
      <rPr>
        <b val="1"/>
        <sz val="10"/>
        <color indexed="8"/>
        <rFont val="Helvetica Neue"/>
      </rPr>
      <t xml:space="preserve">LA FORMULA SEMPLIFICATA (LINEARIZZATA) MI RESTITUISCE VAORI DI FOV SUPERIORI A QUELLI REALI. </t>
    </r>
    <r>
      <rPr>
        <sz val="10"/>
        <color indexed="8"/>
        <rFont val="Helvetica Neue"/>
      </rPr>
      <t xml:space="preserve">                                                                                                          </t>
    </r>
    <r>
      <rPr>
        <b val="1"/>
        <sz val="10"/>
        <color indexed="8"/>
        <rFont val="Helvetica Neue"/>
      </rPr>
      <t>&gt;&gt;</t>
    </r>
    <r>
      <rPr>
        <sz val="10"/>
        <color indexed="8"/>
        <rFont val="Helvetica Neue"/>
      </rPr>
      <t xml:space="preserve"> TUTTAVIA PER FOV INFERIORI A 22 GRADI L’ERRORE E’ DI CIRCA 1,15 % E QUINDI, AMIO AVVISO, TRASCURABILE.                                                            </t>
    </r>
    <r>
      <rPr>
        <b val="1"/>
        <sz val="10"/>
        <color indexed="8"/>
        <rFont val="Helvetica Neue"/>
      </rPr>
      <t>&gt;&gt;</t>
    </r>
    <r>
      <rPr>
        <sz val="10"/>
        <color indexed="8"/>
        <rFont val="Helvetica Neue"/>
      </rPr>
      <t xml:space="preserve"> SUPERATI I 22 GRADI E’ MEGLIO INIZIARE AD USARE  L’EQUAZIONE ESTESA PERCHE’ PIU’ AUMENTA ALFA E PIU’ L’ERRORE CRESCERA’ IN MODO ESPONENZIALE.                     </t>
    </r>
    <r>
      <rPr>
        <i val="1"/>
        <sz val="9"/>
        <color indexed="8"/>
        <rFont val="Helvetica"/>
      </rPr>
      <t xml:space="preserve">( GIOVA PRECISARE CHE IN CAMPO ASTRONOMICO FOV DI 22 GRADI D’ARCO SONO PRATICAMENTE INUTILIZZATI) </t>
    </r>
  </si>
  <si>
    <t>ESEMPI CON UN SENSORE DI MEDIO-GROSSE DIMENSIONI PER USI PRINCIPALI IN RIPRESE DEEP SKY.</t>
  </si>
  <si>
    <r>
      <rPr>
        <sz val="10"/>
        <color indexed="8"/>
        <rFont val="Helvetica Neue"/>
      </rPr>
      <t xml:space="preserve">CREDITS: Simone Lochi - </t>
    </r>
    <r>
      <rPr>
        <u val="single"/>
        <sz val="10"/>
        <color indexed="8"/>
        <rFont val="Helvetica Neue"/>
      </rPr>
      <t>https://simonelochivisualarts.com</t>
    </r>
    <r>
      <rPr>
        <sz val="10"/>
        <color indexed="8"/>
        <rFont val="Helvetica Neue"/>
      </rPr>
      <t xml:space="preserve"> - </t>
    </r>
  </si>
</sst>
</file>

<file path=xl/styles.xml><?xml version="1.0" encoding="utf-8"?>
<styleSheet xmlns="http://schemas.openxmlformats.org/spreadsheetml/2006/main">
  <numFmts count="2">
    <numFmt numFmtId="0" formatCode="General"/>
    <numFmt numFmtId="59" formatCode="0.0000"/>
  </numFmts>
  <fonts count="10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b val="1"/>
      <sz val="13"/>
      <color indexed="8"/>
      <name val="Helvetica Neue"/>
    </font>
    <font>
      <b val="1"/>
      <sz val="8"/>
      <color indexed="12"/>
      <name val="Helvetica Neue"/>
    </font>
    <font>
      <b val="1"/>
      <sz val="9"/>
      <color indexed="8"/>
      <name val="Helvetica Neue"/>
    </font>
    <font>
      <b val="1"/>
      <sz val="10"/>
      <color indexed="13"/>
      <name val="Helvetica Neue"/>
    </font>
    <font>
      <b val="1"/>
      <sz val="20"/>
      <color indexed="8"/>
      <name val="Helvetica Neue"/>
    </font>
    <font>
      <i val="1"/>
      <sz val="9"/>
      <color indexed="8"/>
      <name val="Helvetica"/>
    </font>
    <font>
      <u val="single"/>
      <sz val="10"/>
      <color indexed="8"/>
      <name val="Helvetica Neue"/>
    </font>
  </fonts>
  <fills count="10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</fills>
  <borders count="41">
    <border>
      <left/>
      <right/>
      <top/>
      <bottom/>
      <diagonal/>
    </border>
    <border>
      <left style="thick">
        <color indexed="8"/>
      </left>
      <right style="thin">
        <color indexed="10"/>
      </right>
      <top style="thick">
        <color indexed="8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ck">
        <color indexed="8"/>
      </top>
      <bottom style="thin">
        <color indexed="11"/>
      </bottom>
      <diagonal/>
    </border>
    <border>
      <left style="thin">
        <color indexed="10"/>
      </left>
      <right style="medium">
        <color indexed="8"/>
      </right>
      <top style="thick">
        <color indexed="8"/>
      </top>
      <bottom style="thin">
        <color indexed="11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 style="thin">
        <color indexed="11"/>
      </bottom>
      <diagonal/>
    </border>
    <border>
      <left style="medium">
        <color indexed="8"/>
      </left>
      <right style="thin">
        <color indexed="10"/>
      </right>
      <top style="thick">
        <color indexed="8"/>
      </top>
      <bottom style="thin">
        <color indexed="11"/>
      </bottom>
      <diagonal/>
    </border>
    <border>
      <left style="thin">
        <color indexed="10"/>
      </left>
      <right style="thick">
        <color indexed="8"/>
      </right>
      <top style="thick">
        <color indexed="8"/>
      </top>
      <bottom style="thin">
        <color indexed="11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n">
        <color indexed="11"/>
      </bottom>
      <diagonal/>
    </border>
    <border>
      <left style="thick">
        <color indexed="8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medium">
        <color indexed="8"/>
      </right>
      <top style="thin">
        <color indexed="11"/>
      </top>
      <bottom style="thin">
        <color indexed="10"/>
      </bottom>
      <diagonal/>
    </border>
    <border>
      <left style="medium">
        <color indexed="8"/>
      </left>
      <right style="medium">
        <color indexed="8"/>
      </right>
      <top style="thin">
        <color indexed="11"/>
      </top>
      <bottom style="thin">
        <color indexed="10"/>
      </bottom>
      <diagonal/>
    </border>
    <border>
      <left style="medium">
        <color indexed="8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ck">
        <color indexed="8"/>
      </right>
      <top style="thin">
        <color indexed="11"/>
      </top>
      <bottom style="thin">
        <color indexed="10"/>
      </bottom>
      <diagonal/>
    </border>
    <border>
      <left style="thick">
        <color indexed="8"/>
      </left>
      <right style="thick">
        <color indexed="8"/>
      </right>
      <top style="thin">
        <color indexed="11"/>
      </top>
      <bottom style="thin">
        <color indexed="10"/>
      </bottom>
      <diagonal/>
    </border>
    <border>
      <left style="thick">
        <color indexed="8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medium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medium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ck">
        <color indexed="8"/>
      </right>
      <top style="thin">
        <color indexed="10"/>
      </top>
      <bottom style="thin">
        <color indexed="10"/>
      </bottom>
      <diagonal/>
    </border>
    <border>
      <left style="thick">
        <color indexed="8"/>
      </left>
      <right style="thick">
        <color indexed="8"/>
      </right>
      <top style="thin">
        <color indexed="10"/>
      </top>
      <bottom style="thin">
        <color indexed="10"/>
      </bottom>
      <diagonal/>
    </border>
    <border>
      <left style="thick">
        <color indexed="8"/>
      </left>
      <right style="thin">
        <color indexed="11"/>
      </right>
      <top style="thin">
        <color indexed="10"/>
      </top>
      <bottom style="thick">
        <color indexed="8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medium">
        <color indexed="8"/>
      </right>
      <top style="thin">
        <color indexed="10"/>
      </top>
      <bottom style="thick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10"/>
      </top>
      <bottom style="thick">
        <color indexed="8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ck">
        <color indexed="8"/>
      </right>
      <top style="thin">
        <color indexed="10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n">
        <color indexed="10"/>
      </top>
      <bottom style="thick">
        <color indexed="8"/>
      </bottom>
      <diagonal/>
    </border>
    <border>
      <left style="thick">
        <color indexed="8"/>
      </left>
      <right style="thin">
        <color indexed="11"/>
      </right>
      <top style="thick">
        <color indexed="8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medium">
        <color indexed="8"/>
      </right>
      <top style="thick">
        <color indexed="8"/>
      </top>
      <bottom style="thin">
        <color indexed="10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 style="thin">
        <color indexed="10"/>
      </bottom>
      <diagonal/>
    </border>
    <border>
      <left style="medium">
        <color indexed="8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thick">
        <color indexed="8"/>
      </right>
      <top style="thick">
        <color indexed="8"/>
      </top>
      <bottom style="thin">
        <color indexed="10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n">
        <color indexed="10"/>
      </bottom>
      <diagonal/>
    </border>
    <border>
      <left style="thin">
        <color indexed="22"/>
      </left>
      <right style="thin">
        <color indexed="22"/>
      </right>
      <top style="thick">
        <color indexed="8"/>
      </top>
      <bottom style="thin">
        <color indexed="22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5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 wrapText="1"/>
    </xf>
    <xf numFmtId="49" fontId="2" fillId="2" borderId="2" applyNumberFormat="1" applyFont="1" applyFill="1" applyBorder="1" applyAlignment="1" applyProtection="0">
      <alignment horizontal="center" vertical="center" wrapText="1"/>
    </xf>
    <xf numFmtId="49" fontId="2" fillId="2" borderId="3" applyNumberFormat="1" applyFont="1" applyFill="1" applyBorder="1" applyAlignment="1" applyProtection="0">
      <alignment horizontal="center" vertical="center" wrapText="1"/>
    </xf>
    <xf numFmtId="49" fontId="3" fillId="2" borderId="4" applyNumberFormat="1" applyFont="1" applyFill="1" applyBorder="1" applyAlignment="1" applyProtection="0">
      <alignment horizontal="center" vertical="top" wrapText="1"/>
    </xf>
    <xf numFmtId="49" fontId="2" fillId="2" borderId="5" applyNumberFormat="1" applyFont="1" applyFill="1" applyBorder="1" applyAlignment="1" applyProtection="0">
      <alignment horizontal="center" vertical="top" wrapText="1"/>
    </xf>
    <xf numFmtId="49" fontId="2" fillId="2" borderId="2" applyNumberFormat="1" applyFont="1" applyFill="1" applyBorder="1" applyAlignment="1" applyProtection="0">
      <alignment horizontal="center" vertical="top" wrapText="1"/>
    </xf>
    <xf numFmtId="49" fontId="2" fillId="2" borderId="6" applyNumberFormat="1" applyFont="1" applyFill="1" applyBorder="1" applyAlignment="1" applyProtection="0">
      <alignment horizontal="center" vertical="top" wrapText="1"/>
    </xf>
    <xf numFmtId="49" fontId="2" fillId="2" borderId="7" applyNumberFormat="1" applyFont="1" applyFill="1" applyBorder="1" applyAlignment="1" applyProtection="0">
      <alignment horizontal="center" vertical="top" wrapText="1"/>
    </xf>
    <xf numFmtId="49" fontId="7" fillId="2" borderId="7" applyNumberFormat="1" applyFont="1" applyFill="1" applyBorder="1" applyAlignment="1" applyProtection="0">
      <alignment horizontal="center" vertical="center" wrapText="1"/>
    </xf>
    <xf numFmtId="0" fontId="2" fillId="2" borderId="7" applyNumberFormat="0" applyFont="1" applyFill="1" applyBorder="1" applyAlignment="1" applyProtection="0">
      <alignment vertical="top" wrapText="1"/>
    </xf>
    <xf numFmtId="49" fontId="2" fillId="3" borderId="8" applyNumberFormat="1" applyFont="1" applyFill="1" applyBorder="1" applyAlignment="1" applyProtection="0">
      <alignment horizontal="center" vertical="center" wrapText="1"/>
    </xf>
    <xf numFmtId="0" fontId="0" borderId="9" applyNumberFormat="1" applyFont="1" applyFill="0" applyBorder="1" applyAlignment="1" applyProtection="0">
      <alignment vertical="top" wrapText="1"/>
    </xf>
    <xf numFmtId="0" fontId="0" borderId="10" applyNumberFormat="1" applyFont="1" applyFill="0" applyBorder="1" applyAlignment="1" applyProtection="0">
      <alignment vertical="top" wrapText="1"/>
    </xf>
    <xf numFmtId="59" fontId="0" fillId="4" borderId="11" applyNumberFormat="1" applyFont="1" applyFill="1" applyBorder="1" applyAlignment="1" applyProtection="0">
      <alignment vertical="top" wrapText="1"/>
    </xf>
    <xf numFmtId="0" fontId="0" borderId="12" applyNumberFormat="1" applyFont="1" applyFill="0" applyBorder="1" applyAlignment="1" applyProtection="0">
      <alignment vertical="top" wrapText="1"/>
    </xf>
    <xf numFmtId="0" fontId="0" borderId="13" applyNumberFormat="1" applyFont="1" applyFill="0" applyBorder="1" applyAlignment="1" applyProtection="0">
      <alignment vertical="top" wrapText="1"/>
    </xf>
    <xf numFmtId="0" fontId="0" borderId="14" applyNumberFormat="1" applyFont="1" applyFill="0" applyBorder="1" applyAlignment="1" applyProtection="0">
      <alignment vertical="top" wrapText="1"/>
    </xf>
    <xf numFmtId="0" fontId="0" borderId="15" applyNumberFormat="1" applyFont="1" applyFill="0" applyBorder="1" applyAlignment="1" applyProtection="0">
      <alignment vertical="top" wrapText="1"/>
    </xf>
    <xf numFmtId="49" fontId="0" borderId="15" applyNumberFormat="1" applyFont="1" applyFill="0" applyBorder="1" applyAlignment="1" applyProtection="0">
      <alignment vertical="top" wrapText="1"/>
    </xf>
    <xf numFmtId="0" fontId="0" borderId="15" applyNumberFormat="0" applyFont="1" applyFill="0" applyBorder="1" applyAlignment="1" applyProtection="0">
      <alignment vertical="top" wrapText="1"/>
    </xf>
    <xf numFmtId="0" fontId="2" fillId="3" borderId="16" applyNumberFormat="0" applyFont="1" applyFill="1" applyBorder="1" applyAlignment="1" applyProtection="0">
      <alignment vertical="top" wrapText="1"/>
    </xf>
    <xf numFmtId="0" fontId="0" borderId="17" applyNumberFormat="1" applyFont="1" applyFill="0" applyBorder="1" applyAlignment="1" applyProtection="0">
      <alignment vertical="top" wrapText="1"/>
    </xf>
    <xf numFmtId="0" fontId="0" borderId="18" applyNumberFormat="1" applyFont="1" applyFill="0" applyBorder="1" applyAlignment="1" applyProtection="0">
      <alignment vertical="top" wrapText="1"/>
    </xf>
    <xf numFmtId="59" fontId="0" fillId="4" borderId="19" applyNumberFormat="1" applyFont="1" applyFill="1" applyBorder="1" applyAlignment="1" applyProtection="0">
      <alignment vertical="top" wrapText="1"/>
    </xf>
    <xf numFmtId="0" fontId="0" borderId="20" applyNumberFormat="1" applyFont="1" applyFill="0" applyBorder="1" applyAlignment="1" applyProtection="0">
      <alignment vertical="top" wrapText="1"/>
    </xf>
    <xf numFmtId="0" fontId="0" borderId="21" applyNumberFormat="1" applyFont="1" applyFill="0" applyBorder="1" applyAlignment="1" applyProtection="0">
      <alignment vertical="top" wrapText="1"/>
    </xf>
    <xf numFmtId="0" fontId="0" borderId="22" applyNumberFormat="1" applyFont="1" applyFill="0" applyBorder="1" applyAlignment="1" applyProtection="0">
      <alignment vertical="top" wrapText="1"/>
    </xf>
    <xf numFmtId="0" fontId="0" borderId="23" applyNumberFormat="1" applyFont="1" applyFill="0" applyBorder="1" applyAlignment="1" applyProtection="0">
      <alignment vertical="top" wrapText="1"/>
    </xf>
    <xf numFmtId="0" fontId="0" borderId="23" applyNumberFormat="0" applyFont="1" applyFill="0" applyBorder="1" applyAlignment="1" applyProtection="0">
      <alignment vertical="top" wrapText="1"/>
    </xf>
    <xf numFmtId="0" fontId="0" fillId="5" borderId="23" applyNumberFormat="1" applyFont="1" applyFill="1" applyBorder="1" applyAlignment="1" applyProtection="0">
      <alignment vertical="top" wrapText="1"/>
    </xf>
    <xf numFmtId="0" fontId="0" fillId="6" borderId="23" applyNumberFormat="1" applyFont="1" applyFill="1" applyBorder="1" applyAlignment="1" applyProtection="0">
      <alignment vertical="top" wrapText="1"/>
    </xf>
    <xf numFmtId="0" fontId="0" fillId="7" borderId="23" applyNumberFormat="1" applyFont="1" applyFill="1" applyBorder="1" applyAlignment="1" applyProtection="0">
      <alignment vertical="top" wrapText="1"/>
    </xf>
    <xf numFmtId="0" fontId="2" fillId="3" borderId="24" applyNumberFormat="0" applyFont="1" applyFill="1" applyBorder="1" applyAlignment="1" applyProtection="0">
      <alignment vertical="top" wrapText="1"/>
    </xf>
    <xf numFmtId="0" fontId="0" borderId="25" applyNumberFormat="1" applyFont="1" applyFill="0" applyBorder="1" applyAlignment="1" applyProtection="0">
      <alignment vertical="top" wrapText="1"/>
    </xf>
    <xf numFmtId="0" fontId="0" borderId="26" applyNumberFormat="1" applyFont="1" applyFill="0" applyBorder="1" applyAlignment="1" applyProtection="0">
      <alignment vertical="top" wrapText="1"/>
    </xf>
    <xf numFmtId="59" fontId="0" fillId="4" borderId="27" applyNumberFormat="1" applyFont="1" applyFill="1" applyBorder="1" applyAlignment="1" applyProtection="0">
      <alignment vertical="top" wrapText="1"/>
    </xf>
    <xf numFmtId="0" fontId="0" borderId="28" applyNumberFormat="1" applyFont="1" applyFill="0" applyBorder="1" applyAlignment="1" applyProtection="0">
      <alignment vertical="top" wrapText="1"/>
    </xf>
    <xf numFmtId="0" fontId="0" borderId="29" applyNumberFormat="1" applyFont="1" applyFill="0" applyBorder="1" applyAlignment="1" applyProtection="0">
      <alignment vertical="top" wrapText="1"/>
    </xf>
    <xf numFmtId="59" fontId="0" borderId="30" applyNumberFormat="1" applyFont="1" applyFill="0" applyBorder="1" applyAlignment="1" applyProtection="0">
      <alignment vertical="top" wrapText="1"/>
    </xf>
    <xf numFmtId="0" fontId="0" fillId="8" borderId="31" applyNumberFormat="1" applyFont="1" applyFill="1" applyBorder="1" applyAlignment="1" applyProtection="0">
      <alignment vertical="top" wrapText="1"/>
    </xf>
    <xf numFmtId="0" fontId="0" borderId="31" applyNumberFormat="0" applyFont="1" applyFill="0" applyBorder="1" applyAlignment="1" applyProtection="0">
      <alignment vertical="top" wrapText="1"/>
    </xf>
    <xf numFmtId="49" fontId="2" fillId="3" borderId="32" applyNumberFormat="1" applyFont="1" applyFill="1" applyBorder="1" applyAlignment="1" applyProtection="0">
      <alignment horizontal="center" vertical="center" wrapText="1"/>
    </xf>
    <xf numFmtId="0" fontId="0" borderId="33" applyNumberFormat="1" applyFont="1" applyFill="0" applyBorder="1" applyAlignment="1" applyProtection="0">
      <alignment vertical="top" wrapText="1"/>
    </xf>
    <xf numFmtId="0" fontId="0" borderId="34" applyNumberFormat="1" applyFont="1" applyFill="0" applyBorder="1" applyAlignment="1" applyProtection="0">
      <alignment vertical="top" wrapText="1"/>
    </xf>
    <xf numFmtId="59" fontId="0" fillId="4" borderId="35" applyNumberFormat="1" applyFont="1" applyFill="1" applyBorder="1" applyAlignment="1" applyProtection="0">
      <alignment vertical="top" wrapText="1"/>
    </xf>
    <xf numFmtId="0" fontId="0" borderId="36" applyNumberFormat="1" applyFont="1" applyFill="0" applyBorder="1" applyAlignment="1" applyProtection="0">
      <alignment vertical="top" wrapText="1"/>
    </xf>
    <xf numFmtId="0" fontId="0" borderId="37" applyNumberFormat="1" applyFont="1" applyFill="0" applyBorder="1" applyAlignment="1" applyProtection="0">
      <alignment vertical="top" wrapText="1"/>
    </xf>
    <xf numFmtId="0" fontId="0" borderId="38" applyNumberFormat="1" applyFont="1" applyFill="0" applyBorder="1" applyAlignment="1" applyProtection="0">
      <alignment vertical="top" wrapText="1"/>
    </xf>
    <xf numFmtId="0" fontId="0" borderId="39" applyNumberFormat="1" applyFont="1" applyFill="0" applyBorder="1" applyAlignment="1" applyProtection="0">
      <alignment vertical="top" wrapText="1"/>
    </xf>
    <xf numFmtId="0" fontId="0" borderId="39" applyNumberFormat="0" applyFont="1" applyFill="0" applyBorder="1" applyAlignment="1" applyProtection="0">
      <alignment vertical="top" wrapText="1"/>
    </xf>
    <xf numFmtId="0" fontId="2" fillId="9" borderId="40" applyNumberFormat="0" applyFont="1" applyFill="1" applyBorder="1" applyAlignment="1" applyProtection="0">
      <alignment horizontal="center" vertical="center" wrapText="1"/>
    </xf>
    <xf numFmtId="49" fontId="0" borderId="40" applyNumberFormat="1" applyFont="1" applyFill="0" applyBorder="1" applyAlignment="1" applyProtection="0">
      <alignment vertical="top" wrapText="1"/>
    </xf>
    <xf numFmtId="0" fontId="0" borderId="40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4">
    <dxf>
      <font>
        <color rgb="ff000000"/>
      </font>
      <fill>
        <patternFill patternType="solid">
          <fgColor indexed="16"/>
          <bgColor indexed="17"/>
        </patternFill>
      </fill>
    </dxf>
    <dxf>
      <font>
        <color rgb="ff000000"/>
      </font>
      <fill>
        <patternFill patternType="solid">
          <fgColor indexed="16"/>
          <bgColor indexed="18"/>
        </patternFill>
      </fill>
    </dxf>
    <dxf>
      <font>
        <color rgb="ff000000"/>
      </font>
      <fill>
        <patternFill patternType="solid">
          <fgColor indexed="16"/>
          <bgColor indexed="19"/>
        </patternFill>
      </fill>
    </dxf>
    <dxf>
      <font>
        <color rgb="ff000000"/>
      </font>
      <fill>
        <patternFill patternType="solid">
          <fgColor indexed="16"/>
          <bgColor indexed="20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ed220b"/>
      <rgbColor rgb="fffe634d"/>
      <rgbColor rgb="ffdbdbdb"/>
      <rgbColor rgb="ffdfdfdf"/>
      <rgbColor rgb="00000000"/>
      <rgbColor rgb="fffff056"/>
      <rgbColor rgb="ffffd931"/>
      <rgbColor rgb="fffdad00"/>
      <rgbColor rgb="fff27100"/>
      <rgbColor rgb="fffefffe"/>
      <rgbColor rgb="ffbfbfb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simonelochivisualarts.com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2:L26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6.3516" style="1" customWidth="1"/>
    <col min="2" max="2" width="21.2891" style="1" customWidth="1"/>
    <col min="3" max="3" width="16.3516" style="1" customWidth="1"/>
    <col min="4" max="4" width="19.625" style="1" customWidth="1"/>
    <col min="5" max="5" width="19.0547" style="1" customWidth="1"/>
    <col min="6" max="6" width="22.5625" style="1" customWidth="1"/>
    <col min="7" max="7" width="19.4609" style="1" customWidth="1"/>
    <col min="8" max="12" width="16.3516" style="1" customWidth="1"/>
    <col min="13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65.45" customHeight="1">
      <c r="A2" s="3"/>
      <c r="B2" t="s" s="4">
        <v>1</v>
      </c>
      <c r="C2" t="s" s="5">
        <v>2</v>
      </c>
      <c r="D2" t="s" s="6">
        <v>3</v>
      </c>
      <c r="E2" t="s" s="6">
        <v>4</v>
      </c>
      <c r="F2" t="s" s="7">
        <v>5</v>
      </c>
      <c r="G2" t="s" s="8">
        <v>6</v>
      </c>
      <c r="H2" t="s" s="9">
        <v>7</v>
      </c>
      <c r="I2" t="s" s="10">
        <v>8</v>
      </c>
      <c r="J2" t="s" s="11">
        <v>9</v>
      </c>
      <c r="K2" s="12"/>
      <c r="L2" s="12"/>
    </row>
    <row r="3" ht="20.25" customHeight="1">
      <c r="A3" t="s" s="13">
        <v>10</v>
      </c>
      <c r="B3" s="14">
        <v>7</v>
      </c>
      <c r="C3" s="15">
        <v>3000</v>
      </c>
      <c r="D3" s="16">
        <f>(B3/C3)*206265</f>
        <v>481.285</v>
      </c>
      <c r="E3" s="16">
        <f>(2*(ATAN(((B3/2)/C3))))*206265</f>
        <v>481.284781639391</v>
      </c>
      <c r="F3" s="17">
        <f>D3/3600</f>
        <v>0.133690277777778</v>
      </c>
      <c r="G3" s="18">
        <f>E3/3600</f>
        <v>0.133690217122053</v>
      </c>
      <c r="H3" s="19">
        <f>D3-E3</f>
        <v>0.000218360609</v>
      </c>
      <c r="I3" s="20">
        <f>H3/(E3/100)</f>
        <v>4.53703539630326e-05</v>
      </c>
      <c r="J3" t="s" s="21">
        <v>11</v>
      </c>
      <c r="K3" s="22"/>
      <c r="L3" s="22"/>
    </row>
    <row r="4" ht="20.05" customHeight="1">
      <c r="A4" s="23"/>
      <c r="B4" s="24">
        <v>7</v>
      </c>
      <c r="C4" s="25">
        <v>2000</v>
      </c>
      <c r="D4" s="26">
        <f>(B4/C4)*206265</f>
        <v>721.9275</v>
      </c>
      <c r="E4" s="26">
        <f>(2*(ATAN(((B4/2)/C4))))*206265</f>
        <v>721.926763033698</v>
      </c>
      <c r="F4" s="27">
        <f>D4/3600</f>
        <v>0.200535416666667</v>
      </c>
      <c r="G4" s="28">
        <f>E4/3600</f>
        <v>0.200535211953805</v>
      </c>
      <c r="H4" s="29">
        <f>D4-E4</f>
        <v>0.000736966302</v>
      </c>
      <c r="I4" s="30">
        <f>H4/(E4/100)</f>
        <v>0.000102083249955037</v>
      </c>
      <c r="J4" s="31"/>
      <c r="K4" s="31"/>
      <c r="L4" s="31"/>
    </row>
    <row r="5" ht="20.05" customHeight="1">
      <c r="A5" s="23"/>
      <c r="B5" s="24">
        <v>7</v>
      </c>
      <c r="C5" s="25">
        <v>1000</v>
      </c>
      <c r="D5" s="26">
        <f>(B5/C5)*206265</f>
        <v>1443.855</v>
      </c>
      <c r="E5" s="26">
        <f>(2*(ATAN(((B5/2)/C5))))*206265</f>
        <v>1443.849104302080</v>
      </c>
      <c r="F5" s="27">
        <f>D5/3600</f>
        <v>0.401070833333333</v>
      </c>
      <c r="G5" s="28">
        <f>E5/3600</f>
        <v>0.401069195639467</v>
      </c>
      <c r="H5" s="29">
        <f>D5-E5</f>
        <v>0.005895697920</v>
      </c>
      <c r="I5" s="30">
        <f>H5/(E5/100)</f>
        <v>0.000408331999682878</v>
      </c>
      <c r="J5" s="31"/>
      <c r="K5" s="31"/>
      <c r="L5" s="31"/>
    </row>
    <row r="6" ht="20.05" customHeight="1">
      <c r="A6" s="23"/>
      <c r="B6" s="24">
        <v>7</v>
      </c>
      <c r="C6" s="25">
        <v>700</v>
      </c>
      <c r="D6" s="26">
        <f>(B6/C6)*206265</f>
        <v>2062.65</v>
      </c>
      <c r="E6" s="26">
        <f>(2*(ATAN(((B6/2)/C6))))*206265</f>
        <v>2062.632811507830</v>
      </c>
      <c r="F6" s="27">
        <f>D6/3600</f>
        <v>0.572958333333333</v>
      </c>
      <c r="G6" s="28">
        <f>E6/3600</f>
        <v>0.572953558752175</v>
      </c>
      <c r="H6" s="29">
        <f>D6-E6</f>
        <v>0.017188492170</v>
      </c>
      <c r="I6" s="30">
        <f>H6/(E6/100)</f>
        <v>0.000833327777687917</v>
      </c>
      <c r="J6" s="31"/>
      <c r="K6" s="31"/>
      <c r="L6" s="31"/>
    </row>
    <row r="7" ht="20.05" customHeight="1">
      <c r="A7" s="23"/>
      <c r="B7" s="24">
        <v>7</v>
      </c>
      <c r="C7" s="25">
        <v>500</v>
      </c>
      <c r="D7" s="26">
        <f>(B7/C7)*206265</f>
        <v>2887.71</v>
      </c>
      <c r="E7" s="26">
        <f>(2*(ATAN(((B7/2)/C7))))*206265</f>
        <v>2887.662835456630</v>
      </c>
      <c r="F7" s="27">
        <f>D7/3600</f>
        <v>0.802141666666667</v>
      </c>
      <c r="G7" s="28">
        <f>E7/3600</f>
        <v>0.802128565404619</v>
      </c>
      <c r="H7" s="29">
        <f>D7-E7</f>
        <v>0.047164543370</v>
      </c>
      <c r="I7" s="30">
        <f>H7/(E7/100)</f>
        <v>0.0016333119916523</v>
      </c>
      <c r="J7" s="31"/>
      <c r="K7" s="31"/>
      <c r="L7" s="31"/>
    </row>
    <row r="8" ht="20.05" customHeight="1">
      <c r="A8" s="23"/>
      <c r="B8" s="24">
        <v>7</v>
      </c>
      <c r="C8" s="25">
        <v>300</v>
      </c>
      <c r="D8" s="26">
        <f>(B8/C8)*206265</f>
        <v>4812.85</v>
      </c>
      <c r="E8" s="26">
        <f>(2*(ATAN(((B8/2)/C8))))*206265</f>
        <v>4812.631657044030</v>
      </c>
      <c r="F8" s="27">
        <f>D8/3600</f>
        <v>1.33690277777778</v>
      </c>
      <c r="G8" s="28">
        <f>E8/3600</f>
        <v>1.33684212695668</v>
      </c>
      <c r="H8" s="29">
        <f>D8-E8</f>
        <v>0.218342955970</v>
      </c>
      <c r="I8" s="30">
        <f>H8/(E8/100)</f>
        <v>0.00453687237107418</v>
      </c>
      <c r="J8" s="31"/>
      <c r="K8" s="31"/>
      <c r="L8" s="31"/>
    </row>
    <row r="9" ht="20.05" customHeight="1">
      <c r="A9" s="23"/>
      <c r="B9" s="24">
        <v>7</v>
      </c>
      <c r="C9" s="25">
        <v>100</v>
      </c>
      <c r="D9" s="26">
        <f>(B9/C9)*206265</f>
        <v>14438.55</v>
      </c>
      <c r="E9" s="26">
        <f>(2*(ATAN(((B9/2)/C9))))*206265</f>
        <v>14432.6585883317</v>
      </c>
      <c r="F9" s="27">
        <f>D9/3600</f>
        <v>4.01070833333333</v>
      </c>
      <c r="G9" s="28">
        <f>E9/3600</f>
        <v>4.00907183009214</v>
      </c>
      <c r="H9" s="29">
        <f>D9-E9</f>
        <v>5.8914116683</v>
      </c>
      <c r="I9" s="30">
        <f>H9/(E9/100)</f>
        <v>0.0408200029969738</v>
      </c>
      <c r="J9" s="31"/>
      <c r="K9" s="31"/>
      <c r="L9" s="31"/>
    </row>
    <row r="10" ht="20.05" customHeight="1">
      <c r="A10" s="23"/>
      <c r="B10" s="24">
        <v>7</v>
      </c>
      <c r="C10" s="25">
        <v>18</v>
      </c>
      <c r="D10" s="26">
        <f>(B10/C10)*206265</f>
        <v>80214.1666666667</v>
      </c>
      <c r="E10" s="26">
        <f>(2*(ATAN(((B10/2)/C10))))*206265</f>
        <v>79225.568552318393</v>
      </c>
      <c r="F10" s="27">
        <f>D10/3600</f>
        <v>22.281712962963</v>
      </c>
      <c r="G10" s="28">
        <f>E10/3600</f>
        <v>22.007102375644</v>
      </c>
      <c r="H10" s="29">
        <f>D10-E10</f>
        <v>988.5981143483</v>
      </c>
      <c r="I10" s="32">
        <f>H10/(E10/100)</f>
        <v>1.24782709977708</v>
      </c>
      <c r="J10" s="31"/>
      <c r="K10" s="31"/>
      <c r="L10" s="31"/>
    </row>
    <row r="11" ht="20.05" customHeight="1">
      <c r="A11" s="23"/>
      <c r="B11" s="24">
        <v>7</v>
      </c>
      <c r="C11" s="25">
        <v>11</v>
      </c>
      <c r="D11" s="26">
        <f>(B11/C11)*206265</f>
        <v>131259.545454545</v>
      </c>
      <c r="E11" s="26">
        <f>(2*(ATAN(((B11/2)/C11))))*206265</f>
        <v>127081.013755738</v>
      </c>
      <c r="F11" s="27">
        <f>D11/3600</f>
        <v>36.4609848484847</v>
      </c>
      <c r="G11" s="28">
        <f>E11/3600</f>
        <v>35.3002815988161</v>
      </c>
      <c r="H11" s="29">
        <f>D11-E11</f>
        <v>4178.531698807</v>
      </c>
      <c r="I11" s="33">
        <f>H11/(E11/100)</f>
        <v>3.28808495881103</v>
      </c>
      <c r="J11" s="31"/>
      <c r="K11" s="31"/>
      <c r="L11" s="31"/>
    </row>
    <row r="12" ht="20.05" customHeight="1">
      <c r="A12" s="23"/>
      <c r="B12" s="24">
        <v>7</v>
      </c>
      <c r="C12" s="25">
        <v>7</v>
      </c>
      <c r="D12" s="26">
        <f>(B12/C12)*206265</f>
        <v>206265</v>
      </c>
      <c r="E12" s="26">
        <f>(2*(ATAN(((B12/2)/C12))))*206265</f>
        <v>191268.548141103</v>
      </c>
      <c r="F12" s="27">
        <f>D12/3600</f>
        <v>57.2958333333333</v>
      </c>
      <c r="G12" s="28">
        <f>E12/3600</f>
        <v>53.1301522614175</v>
      </c>
      <c r="H12" s="29">
        <f>D12-E12</f>
        <v>14996.451858897</v>
      </c>
      <c r="I12" s="34">
        <f>H12/(E12/100)</f>
        <v>7.84052161458024</v>
      </c>
      <c r="J12" s="31"/>
      <c r="K12" s="31"/>
      <c r="L12" s="31"/>
    </row>
    <row r="13" ht="21.35" customHeight="1">
      <c r="A13" s="35"/>
      <c r="B13" s="36">
        <v>7</v>
      </c>
      <c r="C13" s="37">
        <v>5</v>
      </c>
      <c r="D13" s="38">
        <f>(B13/C13)*206265</f>
        <v>288771</v>
      </c>
      <c r="E13" s="38">
        <f>(2*(ATAN(((B13/2)/C13))))*206265</f>
        <v>251942.78208948</v>
      </c>
      <c r="F13" s="39">
        <f>D13/3600</f>
        <v>80.2141666666667</v>
      </c>
      <c r="G13" s="40">
        <f>E13/3600</f>
        <v>69.9841061359667</v>
      </c>
      <c r="H13" s="41">
        <f>D13-E13</f>
        <v>36828.21791052</v>
      </c>
      <c r="I13" s="42">
        <f>H13/(E13/100)</f>
        <v>14.6176912095224</v>
      </c>
      <c r="J13" s="43"/>
      <c r="K13" s="43"/>
      <c r="L13" s="43"/>
    </row>
    <row r="14" ht="21.35" customHeight="1">
      <c r="A14" t="s" s="44">
        <v>12</v>
      </c>
      <c r="B14" s="45">
        <v>19.1</v>
      </c>
      <c r="C14" s="46">
        <v>3000</v>
      </c>
      <c r="D14" s="47">
        <f>(B14/C14)*206265</f>
        <v>1313.2205</v>
      </c>
      <c r="E14" s="47">
        <f>(2*(ATAN(((B14/2)/C14))))*206265</f>
        <v>1313.216064138350</v>
      </c>
      <c r="F14" s="48">
        <f>D14/3600</f>
        <v>0.364783472222222</v>
      </c>
      <c r="G14" s="49">
        <f>E14/3600</f>
        <v>0.364782240038431</v>
      </c>
      <c r="H14" s="50">
        <f>D14-E14</f>
        <v>0.004435861650</v>
      </c>
      <c r="I14" s="51">
        <f>H14/(E14/100)</f>
        <v>0.000337786124548403</v>
      </c>
      <c r="J14" s="52"/>
      <c r="K14" s="52"/>
      <c r="L14" s="52"/>
    </row>
    <row r="15" ht="20.05" customHeight="1">
      <c r="A15" s="23"/>
      <c r="B15" s="24">
        <v>19.1</v>
      </c>
      <c r="C15" s="25">
        <v>2000</v>
      </c>
      <c r="D15" s="26">
        <f>(B15/C15)*206265</f>
        <v>1969.83075</v>
      </c>
      <c r="E15" s="26">
        <f>(2*(ATAN(((B15/2)/C15))))*206265</f>
        <v>1969.815779080730</v>
      </c>
      <c r="F15" s="27">
        <f>D15/3600</f>
        <v>0.547175208333333</v>
      </c>
      <c r="G15" s="28">
        <f>E15/3600</f>
        <v>0.547171049744647</v>
      </c>
      <c r="H15" s="29">
        <f>D15-E15</f>
        <v>0.014970919270</v>
      </c>
      <c r="I15" s="30">
        <f>H15/(E15/100)</f>
        <v>0.000760016212124496</v>
      </c>
      <c r="J15" s="31"/>
      <c r="K15" s="31"/>
      <c r="L15" s="31"/>
    </row>
    <row r="16" ht="20.05" customHeight="1">
      <c r="A16" s="23"/>
      <c r="B16" s="24">
        <v>19.1</v>
      </c>
      <c r="C16" s="25">
        <v>1000</v>
      </c>
      <c r="D16" s="26">
        <f>(B16/C16)*206265</f>
        <v>3939.6615</v>
      </c>
      <c r="E16" s="26">
        <f>(2*(ATAN(((B16/2)/C16))))*206265</f>
        <v>3939.541737560860</v>
      </c>
      <c r="F16" s="27">
        <f>D16/3600</f>
        <v>1.09435041666667</v>
      </c>
      <c r="G16" s="28">
        <f>E16/3600</f>
        <v>1.09431714932246</v>
      </c>
      <c r="H16" s="29">
        <f>D16-E16</f>
        <v>0.119762439140</v>
      </c>
      <c r="I16" s="30">
        <f>H16/(E16/100)</f>
        <v>0.00304000940003113</v>
      </c>
      <c r="J16" s="31"/>
      <c r="K16" s="31"/>
      <c r="L16" s="31"/>
    </row>
    <row r="17" ht="20.05" customHeight="1">
      <c r="A17" s="23"/>
      <c r="B17" s="24">
        <v>19.1</v>
      </c>
      <c r="C17" s="25">
        <v>750</v>
      </c>
      <c r="D17" s="26">
        <f>(B17/C17)*206265</f>
        <v>5252.882</v>
      </c>
      <c r="E17" s="26">
        <f>(2*(ATAN(((B17/2)/C17))))*206265</f>
        <v>5252.598130743580</v>
      </c>
      <c r="F17" s="27">
        <f>D17/3600</f>
        <v>1.45913388888889</v>
      </c>
      <c r="G17" s="28">
        <f>E17/3600</f>
        <v>1.45905503631766</v>
      </c>
      <c r="H17" s="29">
        <f>D17-E17</f>
        <v>0.283869256420</v>
      </c>
      <c r="I17" s="30">
        <f>H17/(E17/100)</f>
        <v>0.00540435893540963</v>
      </c>
      <c r="J17" s="31"/>
      <c r="K17" s="31"/>
      <c r="L17" s="31"/>
    </row>
    <row r="18" ht="20.05" customHeight="1">
      <c r="A18" s="23"/>
      <c r="B18" s="24">
        <v>19.1</v>
      </c>
      <c r="C18" s="25">
        <v>600</v>
      </c>
      <c r="D18" s="26">
        <f>(B18/C18)*206265</f>
        <v>6566.1025</v>
      </c>
      <c r="E18" s="26">
        <f>(2*(ATAN(((B18/2)/C18))))*206265</f>
        <v>6565.548098191860</v>
      </c>
      <c r="F18" s="27">
        <f>D18/3600</f>
        <v>1.82391736111111</v>
      </c>
      <c r="G18" s="28">
        <f>E18/3600</f>
        <v>1.82376336060885</v>
      </c>
      <c r="H18" s="29">
        <f>D18-E18</f>
        <v>0.554401808140</v>
      </c>
      <c r="I18" s="30">
        <f>H18/(E18/100)</f>
        <v>0.008444105501148959</v>
      </c>
      <c r="J18" s="31"/>
      <c r="K18" s="31"/>
      <c r="L18" s="31"/>
    </row>
    <row r="19" ht="20.05" customHeight="1">
      <c r="A19" s="23"/>
      <c r="B19" s="24">
        <v>19.1</v>
      </c>
      <c r="C19" s="25">
        <v>400</v>
      </c>
      <c r="D19" s="26">
        <f>(B19/C19)*206265</f>
        <v>9849.153749999999</v>
      </c>
      <c r="E19" s="26">
        <f>(2*(ATAN(((B19/2)/C19))))*206265</f>
        <v>9847.282999262450</v>
      </c>
      <c r="F19" s="27">
        <f>D19/3600</f>
        <v>2.73587604166667</v>
      </c>
      <c r="G19" s="28">
        <f>E19/3600</f>
        <v>2.73535638868401</v>
      </c>
      <c r="H19" s="29">
        <f>D19-E19</f>
        <v>1.870750737550</v>
      </c>
      <c r="I19" s="30">
        <f>H19/(E19/100)</f>
        <v>0.018997633536988</v>
      </c>
      <c r="J19" s="31"/>
      <c r="K19" s="31"/>
      <c r="L19" s="31"/>
    </row>
    <row r="20" ht="20.05" customHeight="1">
      <c r="A20" s="23"/>
      <c r="B20" s="24">
        <v>19.1</v>
      </c>
      <c r="C20" s="25">
        <v>250</v>
      </c>
      <c r="D20" s="26">
        <f>(B20/C20)*206265</f>
        <v>15758.646</v>
      </c>
      <c r="E20" s="26">
        <f>(2*(ATAN(((B20/2)/C20))))*206265</f>
        <v>15750.9874887165</v>
      </c>
      <c r="F20" s="27">
        <f>D20/3600</f>
        <v>4.37740166666667</v>
      </c>
      <c r="G20" s="28">
        <f>E20/3600</f>
        <v>4.37527430242125</v>
      </c>
      <c r="H20" s="29">
        <f>D20-E20</f>
        <v>7.6585112835</v>
      </c>
      <c r="I20" s="30">
        <f>H20/(E20/100)</f>
        <v>0.0486224199529478</v>
      </c>
      <c r="J20" s="31"/>
      <c r="K20" s="31"/>
      <c r="L20" s="31"/>
    </row>
    <row r="21" ht="20.05" customHeight="1">
      <c r="A21" s="23"/>
      <c r="B21" s="24">
        <v>19.1</v>
      </c>
      <c r="C21" s="25">
        <v>100</v>
      </c>
      <c r="D21" s="26">
        <f>(B21/C21)*206265</f>
        <v>39396.615</v>
      </c>
      <c r="E21" s="26">
        <f>(2*(ATAN(((B21/2)/C21))))*206265</f>
        <v>39277.4971617636</v>
      </c>
      <c r="F21" s="27">
        <f>D21/3600</f>
        <v>10.9435041666667</v>
      </c>
      <c r="G21" s="28">
        <f>E21/3600</f>
        <v>10.9104158782677</v>
      </c>
      <c r="H21" s="29">
        <f>D21-E21</f>
        <v>119.1178382364</v>
      </c>
      <c r="I21" s="30">
        <f>H21/(E21/100)</f>
        <v>0.303272476211546</v>
      </c>
      <c r="J21" s="31"/>
      <c r="K21" s="31"/>
      <c r="L21" s="31"/>
    </row>
    <row r="22" ht="20.05" customHeight="1">
      <c r="A22" s="23"/>
      <c r="B22" s="24">
        <v>19.1</v>
      </c>
      <c r="C22" s="25">
        <v>50</v>
      </c>
      <c r="D22" s="26">
        <f>(B22/C22)*206265</f>
        <v>78793.23</v>
      </c>
      <c r="E22" s="26">
        <f>(2*(ATAN(((B22/2)/C22))))*206265</f>
        <v>77855.519219730806</v>
      </c>
      <c r="F22" s="27">
        <f>D22/3600</f>
        <v>21.8870083333333</v>
      </c>
      <c r="G22" s="28">
        <f>E22/3600</f>
        <v>21.6265331165919</v>
      </c>
      <c r="H22" s="29">
        <f>D22-E22</f>
        <v>937.7107802692</v>
      </c>
      <c r="I22" s="32">
        <f>H22/(E22/100)</f>
        <v>1.20442428445273</v>
      </c>
      <c r="J22" s="31"/>
      <c r="K22" s="31"/>
      <c r="L22" s="31"/>
    </row>
    <row r="23" ht="20.05" customHeight="1">
      <c r="A23" s="23"/>
      <c r="B23" s="24">
        <v>19.1</v>
      </c>
      <c r="C23" s="25">
        <v>30</v>
      </c>
      <c r="D23" s="26">
        <f>(B23/C23)*206265</f>
        <v>131322.05</v>
      </c>
      <c r="E23" s="26">
        <f>(2*(ATAN(((B23/2)/C23))))*206265</f>
        <v>127137.769619727</v>
      </c>
      <c r="F23" s="27">
        <f>D23/3600</f>
        <v>36.4783472222222</v>
      </c>
      <c r="G23" s="28">
        <f>E23/3600</f>
        <v>35.3160471165908</v>
      </c>
      <c r="H23" s="29">
        <f>D23-E23</f>
        <v>4184.280380273</v>
      </c>
      <c r="I23" s="33">
        <f>H23/(E23/100)</f>
        <v>3.29113873303607</v>
      </c>
      <c r="J23" s="31"/>
      <c r="K23" s="31"/>
      <c r="L23" s="31"/>
    </row>
    <row r="24" ht="20.05" customHeight="1">
      <c r="A24" s="23"/>
      <c r="B24" s="24">
        <v>19.1</v>
      </c>
      <c r="C24" s="25">
        <v>20</v>
      </c>
      <c r="D24" s="26">
        <f>(B24/C24)*206265</f>
        <v>196983.075</v>
      </c>
      <c r="E24" s="26">
        <f>(2*(ATAN(((B24/2)/C24))))*206265</f>
        <v>183776.395193784</v>
      </c>
      <c r="F24" s="27">
        <f>D24/3600</f>
        <v>54.7175208333333</v>
      </c>
      <c r="G24" s="28">
        <f>E24/3600</f>
        <v>51.048998664940</v>
      </c>
      <c r="H24" s="29">
        <f>D24-E24</f>
        <v>13206.679806216</v>
      </c>
      <c r="I24" s="34">
        <f>H24/(E24/100)</f>
        <v>7.1862764487736</v>
      </c>
      <c r="J24" s="31"/>
      <c r="K24" s="31"/>
      <c r="L24" s="31"/>
    </row>
    <row r="25" ht="21.35" customHeight="1">
      <c r="A25" s="35"/>
      <c r="B25" s="36">
        <v>19.1</v>
      </c>
      <c r="C25" s="37">
        <v>5</v>
      </c>
      <c r="D25" s="38">
        <f>(B25/C25)*206265</f>
        <v>787932.3</v>
      </c>
      <c r="E25" s="38">
        <f>(2*(ATAN(((B25/2)/C25))))*206265</f>
        <v>449030.113242006</v>
      </c>
      <c r="F25" s="39">
        <f>D25/3600</f>
        <v>218.870083333333</v>
      </c>
      <c r="G25" s="40">
        <f>E25/3600</f>
        <v>124.730587011668</v>
      </c>
      <c r="H25" s="41">
        <f>D25-E25</f>
        <v>338902.186757994</v>
      </c>
      <c r="I25" s="42">
        <f>H25/(E25/100)</f>
        <v>75.474267039935</v>
      </c>
      <c r="J25" s="43"/>
      <c r="K25" s="43"/>
      <c r="L25" s="43"/>
    </row>
    <row r="26" ht="21.3" customHeight="1">
      <c r="A26" s="53"/>
      <c r="B26" t="s" s="54">
        <v>13</v>
      </c>
      <c r="C26" s="55"/>
      <c r="D26" s="55"/>
      <c r="E26" s="55"/>
      <c r="F26" s="55"/>
      <c r="G26" s="55"/>
      <c r="H26" s="55"/>
      <c r="I26" s="55"/>
      <c r="J26" s="55"/>
      <c r="K26" s="55"/>
      <c r="L26" s="55"/>
    </row>
  </sheetData>
  <mergeCells count="6">
    <mergeCell ref="A1:L1"/>
    <mergeCell ref="A3:A13"/>
    <mergeCell ref="A14:A25"/>
    <mergeCell ref="J3:L25"/>
    <mergeCell ref="J2:L2"/>
    <mergeCell ref="B26:L26"/>
  </mergeCells>
  <conditionalFormatting sqref="I3:I25">
    <cfRule type="cellIs" dxfId="0" priority="1" operator="between" stopIfTrue="1">
      <formula>1.14</formula>
      <formula>2.5</formula>
    </cfRule>
    <cfRule type="cellIs" dxfId="1" priority="2" operator="between" stopIfTrue="1">
      <formula>2.5</formula>
      <formula>3.3</formula>
    </cfRule>
    <cfRule type="cellIs" dxfId="2" priority="3" operator="between" stopIfTrue="1">
      <formula>3.3</formula>
      <formula>8</formula>
    </cfRule>
    <cfRule type="cellIs" dxfId="3" priority="4" operator="greaterThan" stopIfTrue="1">
      <formula>8</formula>
    </cfRule>
  </conditionalFormatting>
  <hyperlinks>
    <hyperlink ref="B26" r:id="rId1" location="" tooltip="" display="https://simonelochivisualarts.com"/>
  </hyperlink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